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<sst xmlns="http://schemas.openxmlformats.org/spreadsheetml/2006/main" count="42" uniqueCount="26">
  <si>
    <t xml:space="preserve">  </t>
  </si>
  <si>
    <t>Amount</t>
  </si>
  <si>
    <t>Interest</t>
  </si>
  <si>
    <t>Yrs.</t>
  </si>
  <si>
    <t>Yrs</t>
  </si>
  <si>
    <t>Principal</t>
  </si>
  <si>
    <t>Payments</t>
  </si>
  <si>
    <t>Tax save</t>
  </si>
  <si>
    <t>End Bal</t>
  </si>
  <si>
    <t>Inv. Beg</t>
  </si>
  <si>
    <t>A/T earn</t>
  </si>
  <si>
    <t xml:space="preserve"> </t>
  </si>
  <si>
    <t xml:space="preserve">Withdraw  </t>
  </si>
  <si>
    <t>Inv. End</t>
  </si>
  <si>
    <t>A/T net</t>
  </si>
  <si>
    <t>A/T diff</t>
  </si>
  <si>
    <t>Inv Amt.</t>
  </si>
  <si>
    <t>Earn A/T</t>
  </si>
  <si>
    <t xml:space="preserve">MORTGAGE CALCULATIONS </t>
  </si>
  <si>
    <t>A/T rate</t>
  </si>
  <si>
    <t xml:space="preserve">          Mortgage One</t>
  </si>
  <si>
    <t xml:space="preserve">        Mortgage Two</t>
  </si>
  <si>
    <t>Investment acct</t>
  </si>
  <si>
    <t>Tax bracket is</t>
  </si>
  <si>
    <t>Mortgage amounts obtained from aimloan.com</t>
  </si>
  <si>
    <t xml:space="preserve">In the tax saved column, you will have to enter the tax bracket (e.g. 18/100*J13 for the first one) and then copy it down the two relevant columns.  The rest works automatically.  Source of the mortgage figures was www.aimloan.com.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</si>
</sst>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1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46"/>
  <sheetViews>
    <sheetView tabSelected="1" workbookViewId="0" topLeftCell="A6">
      <selection activeCell="B32" sqref="B32"/>
    </sheetView>
  </sheetViews>
  <sheetFormatPr defaultColWidth="9.140625" defaultRowHeight="12.75"/>
  <cols>
    <col min="1" max="1" width="3.00390625" style="0" customWidth="1"/>
    <col min="2" max="2" width="8.140625" style="0" customWidth="1"/>
    <col min="3" max="3" width="7.8515625" style="0" customWidth="1"/>
    <col min="4" max="4" width="7.421875" style="0" customWidth="1"/>
    <col min="5" max="5" width="8.57421875" style="0" customWidth="1"/>
    <col min="6" max="6" width="7.7109375" style="0" customWidth="1"/>
    <col min="7" max="7" width="6.8515625" style="0" customWidth="1"/>
    <col min="8" max="8" width="8.140625" style="0" customWidth="1"/>
    <col min="9" max="9" width="7.8515625" style="0" customWidth="1"/>
    <col min="10" max="10" width="7.28125" style="0" customWidth="1"/>
    <col min="11" max="11" width="8.140625" style="0" customWidth="1"/>
    <col min="12" max="12" width="8.421875" style="0" customWidth="1"/>
    <col min="13" max="13" width="7.140625" style="0" customWidth="1"/>
    <col min="14" max="14" width="7.00390625" style="0" customWidth="1"/>
    <col min="15" max="15" width="7.421875" style="0" customWidth="1"/>
    <col min="16" max="16" width="7.57421875" style="0" customWidth="1"/>
  </cols>
  <sheetData>
    <row r="4" spans="5:7" ht="12.75">
      <c r="E4" s="3" t="s">
        <v>18</v>
      </c>
      <c r="F4" s="3"/>
      <c r="G4" s="3"/>
    </row>
    <row r="5" spans="5:7" ht="12.75">
      <c r="E5" s="3"/>
      <c r="F5" s="3"/>
      <c r="G5" s="3"/>
    </row>
    <row r="6" spans="2:9" ht="12.75">
      <c r="B6" t="s">
        <v>11</v>
      </c>
      <c r="D6" s="6" t="s">
        <v>11</v>
      </c>
      <c r="E6" s="3" t="s">
        <v>23</v>
      </c>
      <c r="F6" s="3"/>
      <c r="G6" s="7">
        <v>18</v>
      </c>
      <c r="I6" t="s">
        <v>24</v>
      </c>
    </row>
    <row r="7" spans="5:7" ht="12.75">
      <c r="E7" s="3"/>
      <c r="F7" s="3"/>
      <c r="G7" s="3"/>
    </row>
    <row r="8" spans="1:15" ht="12.75">
      <c r="A8" t="s">
        <v>11</v>
      </c>
      <c r="B8" t="s">
        <v>20</v>
      </c>
      <c r="H8" t="s">
        <v>21</v>
      </c>
      <c r="O8" t="s">
        <v>22</v>
      </c>
    </row>
    <row r="9" spans="1:16" ht="12.75">
      <c r="A9" t="s">
        <v>0</v>
      </c>
      <c r="B9" s="4" t="s">
        <v>1</v>
      </c>
      <c r="C9" s="4" t="s">
        <v>2</v>
      </c>
      <c r="D9" s="4" t="s">
        <v>3</v>
      </c>
      <c r="E9" s="4"/>
      <c r="F9" s="4"/>
      <c r="G9" s="4"/>
      <c r="H9" s="4" t="s">
        <v>1</v>
      </c>
      <c r="I9" s="4" t="s">
        <v>2</v>
      </c>
      <c r="J9" s="4" t="s">
        <v>4</v>
      </c>
      <c r="P9" s="4" t="s">
        <v>19</v>
      </c>
    </row>
    <row r="10" spans="2:16" ht="12.75">
      <c r="B10">
        <v>600000</v>
      </c>
      <c r="C10" s="1">
        <v>0.057</v>
      </c>
      <c r="D10">
        <v>30</v>
      </c>
      <c r="H10" s="2">
        <v>600000</v>
      </c>
      <c r="I10" s="1">
        <v>0.053</v>
      </c>
      <c r="J10">
        <v>15</v>
      </c>
      <c r="P10">
        <v>5.74</v>
      </c>
    </row>
    <row r="11" spans="14:16" ht="12.75">
      <c r="N11" t="s">
        <v>11</v>
      </c>
      <c r="O11" t="s">
        <v>11</v>
      </c>
      <c r="P11" t="s">
        <v>11</v>
      </c>
    </row>
    <row r="12" spans="2:17" ht="12.75">
      <c r="B12" s="4" t="s">
        <v>8</v>
      </c>
      <c r="C12" s="4" t="s">
        <v>5</v>
      </c>
      <c r="D12" s="4" t="s">
        <v>2</v>
      </c>
      <c r="E12" s="4" t="s">
        <v>6</v>
      </c>
      <c r="F12" s="4" t="s">
        <v>7</v>
      </c>
      <c r="G12" s="4" t="s">
        <v>14</v>
      </c>
      <c r="H12" s="4" t="s">
        <v>8</v>
      </c>
      <c r="I12" s="4" t="s">
        <v>5</v>
      </c>
      <c r="J12" s="4" t="s">
        <v>2</v>
      </c>
      <c r="K12" s="4" t="s">
        <v>6</v>
      </c>
      <c r="L12" s="4" t="s">
        <v>7</v>
      </c>
      <c r="M12" s="4" t="s">
        <v>14</v>
      </c>
      <c r="N12" s="4" t="s">
        <v>15</v>
      </c>
      <c r="O12" s="4" t="s">
        <v>16</v>
      </c>
      <c r="P12" s="4" t="s">
        <v>17</v>
      </c>
      <c r="Q12" t="s">
        <v>11</v>
      </c>
    </row>
    <row r="13" spans="1:16" ht="12.75">
      <c r="A13">
        <v>0</v>
      </c>
      <c r="B13" s="2">
        <f>B10</f>
        <v>600000</v>
      </c>
      <c r="C13" s="2">
        <v>7790</v>
      </c>
      <c r="D13">
        <v>33999</v>
      </c>
      <c r="E13" s="2">
        <f>SUM(C13:D13)</f>
        <v>41789</v>
      </c>
      <c r="F13" s="2">
        <f>0.18*D13</f>
        <v>6119.82</v>
      </c>
      <c r="G13" s="2">
        <f>E13-F13</f>
        <v>35669.18</v>
      </c>
      <c r="H13">
        <f>H10</f>
        <v>600000</v>
      </c>
      <c r="I13">
        <v>26916</v>
      </c>
      <c r="J13">
        <v>31152</v>
      </c>
      <c r="K13">
        <f>I13+J13</f>
        <v>58068</v>
      </c>
      <c r="L13" s="5">
        <f>0.18*J13</f>
        <v>5607.36</v>
      </c>
      <c r="M13" s="5">
        <f>K13-L13</f>
        <v>52460.64</v>
      </c>
      <c r="N13" s="2">
        <f>M13-G13</f>
        <v>16791.46</v>
      </c>
      <c r="O13">
        <v>181000</v>
      </c>
      <c r="P13" s="5">
        <f>$P10/100*O13</f>
        <v>10389.4</v>
      </c>
    </row>
    <row r="14" spans="1:16" ht="12.75">
      <c r="A14">
        <v>1</v>
      </c>
      <c r="B14" s="2">
        <f>B13-C13</f>
        <v>592210</v>
      </c>
      <c r="C14">
        <v>8246</v>
      </c>
      <c r="D14">
        <v>33542</v>
      </c>
      <c r="E14" s="2">
        <f aca="true" t="shared" si="0" ref="E14:E29">SUM(C14:D14)</f>
        <v>41788</v>
      </c>
      <c r="F14" s="2">
        <f>0.18*D14</f>
        <v>6037.5599999999995</v>
      </c>
      <c r="G14" s="2">
        <f aca="true" t="shared" si="1" ref="G14:G28">E14-F14</f>
        <v>35750.44</v>
      </c>
      <c r="H14">
        <f>H13-I13</f>
        <v>573084</v>
      </c>
      <c r="I14">
        <v>28378</v>
      </c>
      <c r="J14">
        <v>29691</v>
      </c>
      <c r="K14">
        <f aca="true" t="shared" si="2" ref="K14:K28">I14+J14</f>
        <v>58069</v>
      </c>
      <c r="L14" s="5">
        <f aca="true" t="shared" si="3" ref="L14:L27">0.18*J14</f>
        <v>5344.38</v>
      </c>
      <c r="M14" s="5">
        <f aca="true" t="shared" si="4" ref="M14:M28">K14-L14</f>
        <v>52724.62</v>
      </c>
      <c r="N14" s="2">
        <f aca="true" t="shared" si="5" ref="N14:N28">M14-G14</f>
        <v>16974.18</v>
      </c>
      <c r="O14" s="2">
        <f>O13+P13-N13</f>
        <v>174597.94</v>
      </c>
      <c r="P14" s="5">
        <f aca="true" t="shared" si="6" ref="P14:P27">0.047*O14</f>
        <v>8206.10318</v>
      </c>
    </row>
    <row r="15" spans="1:16" ht="12.75">
      <c r="A15">
        <v>2</v>
      </c>
      <c r="B15" s="2">
        <f aca="true" t="shared" si="7" ref="B15:B29">B14-C14</f>
        <v>583964</v>
      </c>
      <c r="C15">
        <v>8728</v>
      </c>
      <c r="D15">
        <v>33060</v>
      </c>
      <c r="E15" s="2">
        <f t="shared" si="0"/>
        <v>41788</v>
      </c>
      <c r="F15" s="2">
        <f aca="true" t="shared" si="8" ref="F14:F28">18/100*D15</f>
        <v>5950.8</v>
      </c>
      <c r="G15" s="2">
        <f t="shared" si="1"/>
        <v>35837.2</v>
      </c>
      <c r="H15">
        <f aca="true" t="shared" si="9" ref="H15:H29">H14-I14</f>
        <v>544706</v>
      </c>
      <c r="I15">
        <v>29919</v>
      </c>
      <c r="J15">
        <v>28149</v>
      </c>
      <c r="K15">
        <f t="shared" si="2"/>
        <v>58068</v>
      </c>
      <c r="L15" s="5">
        <f t="shared" si="3"/>
        <v>5066.82</v>
      </c>
      <c r="M15" s="5">
        <f t="shared" si="4"/>
        <v>53001.18</v>
      </c>
      <c r="N15" s="2">
        <f t="shared" si="5"/>
        <v>17163.980000000003</v>
      </c>
      <c r="O15" s="2">
        <f aca="true" t="shared" si="10" ref="O15:O27">O14+P14-N14</f>
        <v>165829.86318000001</v>
      </c>
      <c r="P15" s="5">
        <f t="shared" si="6"/>
        <v>7794.003569460001</v>
      </c>
    </row>
    <row r="16" spans="1:16" ht="12.75">
      <c r="A16">
        <v>3</v>
      </c>
      <c r="B16" s="2">
        <f t="shared" si="7"/>
        <v>575236</v>
      </c>
      <c r="C16">
        <v>9239</v>
      </c>
      <c r="D16">
        <v>32549</v>
      </c>
      <c r="E16" s="2">
        <f t="shared" si="0"/>
        <v>41788</v>
      </c>
      <c r="F16" s="2">
        <f t="shared" si="8"/>
        <v>5858.82</v>
      </c>
      <c r="G16" s="2">
        <f t="shared" si="1"/>
        <v>35929.18</v>
      </c>
      <c r="H16">
        <f t="shared" si="9"/>
        <v>514787</v>
      </c>
      <c r="I16">
        <v>31544</v>
      </c>
      <c r="J16">
        <v>26524</v>
      </c>
      <c r="K16">
        <f t="shared" si="2"/>
        <v>58068</v>
      </c>
      <c r="L16" s="5">
        <f t="shared" si="3"/>
        <v>4774.32</v>
      </c>
      <c r="M16" s="5">
        <f t="shared" si="4"/>
        <v>53293.68</v>
      </c>
      <c r="N16" s="2">
        <f t="shared" si="5"/>
        <v>17364.5</v>
      </c>
      <c r="O16" s="2">
        <f t="shared" si="10"/>
        <v>156459.88674946</v>
      </c>
      <c r="P16" s="5">
        <f t="shared" si="6"/>
        <v>7353.61467722462</v>
      </c>
    </row>
    <row r="17" spans="1:16" ht="12.75">
      <c r="A17">
        <v>4</v>
      </c>
      <c r="B17" s="2">
        <f t="shared" si="7"/>
        <v>565997</v>
      </c>
      <c r="C17">
        <v>9779</v>
      </c>
      <c r="D17">
        <v>32009</v>
      </c>
      <c r="E17" s="2">
        <f t="shared" si="0"/>
        <v>41788</v>
      </c>
      <c r="F17" s="2">
        <f t="shared" si="8"/>
        <v>5761.62</v>
      </c>
      <c r="G17" s="2">
        <f t="shared" si="1"/>
        <v>36026.38</v>
      </c>
      <c r="H17">
        <f t="shared" si="9"/>
        <v>483243</v>
      </c>
      <c r="I17">
        <v>33256</v>
      </c>
      <c r="J17">
        <v>24812</v>
      </c>
      <c r="K17">
        <f t="shared" si="2"/>
        <v>58068</v>
      </c>
      <c r="L17" s="5">
        <f t="shared" si="3"/>
        <v>4466.16</v>
      </c>
      <c r="M17" s="5">
        <f t="shared" si="4"/>
        <v>53601.84</v>
      </c>
      <c r="N17" s="2">
        <f t="shared" si="5"/>
        <v>17575.46</v>
      </c>
      <c r="O17" s="2">
        <f t="shared" si="10"/>
        <v>146449.00142668464</v>
      </c>
      <c r="P17" s="5">
        <f t="shared" si="6"/>
        <v>6883.103067054178</v>
      </c>
    </row>
    <row r="18" spans="1:16" ht="12.75">
      <c r="A18">
        <v>5</v>
      </c>
      <c r="B18" s="2">
        <f t="shared" si="7"/>
        <v>556218</v>
      </c>
      <c r="C18">
        <v>10353</v>
      </c>
      <c r="D18" s="2">
        <v>31436</v>
      </c>
      <c r="E18" s="2">
        <f t="shared" si="0"/>
        <v>41789</v>
      </c>
      <c r="F18" s="2">
        <f t="shared" si="8"/>
        <v>5658.48</v>
      </c>
      <c r="G18" s="2">
        <f t="shared" si="1"/>
        <v>36130.520000000004</v>
      </c>
      <c r="H18">
        <f t="shared" si="9"/>
        <v>449987</v>
      </c>
      <c r="I18">
        <v>35063</v>
      </c>
      <c r="J18">
        <v>23005</v>
      </c>
      <c r="K18">
        <f t="shared" si="2"/>
        <v>58068</v>
      </c>
      <c r="L18" s="5">
        <f t="shared" si="3"/>
        <v>4140.9</v>
      </c>
      <c r="M18" s="5">
        <f t="shared" si="4"/>
        <v>53927.1</v>
      </c>
      <c r="N18" s="2">
        <f t="shared" si="5"/>
        <v>17796.579999999994</v>
      </c>
      <c r="O18" s="2">
        <f t="shared" si="10"/>
        <v>135756.64449373883</v>
      </c>
      <c r="P18" s="5">
        <f t="shared" si="6"/>
        <v>6380.562291205725</v>
      </c>
    </row>
    <row r="19" spans="1:16" ht="12.75">
      <c r="A19">
        <v>6</v>
      </c>
      <c r="B19" s="2">
        <f t="shared" si="7"/>
        <v>545865</v>
      </c>
      <c r="C19">
        <v>10957</v>
      </c>
      <c r="D19">
        <v>30831</v>
      </c>
      <c r="E19" s="2">
        <f t="shared" si="0"/>
        <v>41788</v>
      </c>
      <c r="F19" s="2">
        <f t="shared" si="8"/>
        <v>5549.58</v>
      </c>
      <c r="G19" s="2">
        <f t="shared" si="1"/>
        <v>36238.42</v>
      </c>
      <c r="H19">
        <f t="shared" si="9"/>
        <v>414924</v>
      </c>
      <c r="I19">
        <v>36967</v>
      </c>
      <c r="J19">
        <v>21101</v>
      </c>
      <c r="K19">
        <f t="shared" si="2"/>
        <v>58068</v>
      </c>
      <c r="L19" s="5">
        <f t="shared" si="3"/>
        <v>3798.18</v>
      </c>
      <c r="M19" s="5">
        <f t="shared" si="4"/>
        <v>54269.82</v>
      </c>
      <c r="N19" s="2">
        <f t="shared" si="5"/>
        <v>18031.4</v>
      </c>
      <c r="O19" s="2">
        <f t="shared" si="10"/>
        <v>124340.62678494456</v>
      </c>
      <c r="P19" s="5">
        <f t="shared" si="6"/>
        <v>5844.009458892394</v>
      </c>
    </row>
    <row r="20" spans="1:16" ht="12.75">
      <c r="A20">
        <v>7</v>
      </c>
      <c r="B20" s="2">
        <f t="shared" si="7"/>
        <v>534908</v>
      </c>
      <c r="C20">
        <v>11599</v>
      </c>
      <c r="D20">
        <v>30190</v>
      </c>
      <c r="E20" s="2">
        <f t="shared" si="0"/>
        <v>41789</v>
      </c>
      <c r="F20" s="2">
        <f t="shared" si="8"/>
        <v>5434.2</v>
      </c>
      <c r="G20" s="2">
        <f t="shared" si="1"/>
        <v>36354.8</v>
      </c>
      <c r="H20">
        <f t="shared" si="9"/>
        <v>377957</v>
      </c>
      <c r="I20">
        <v>38974</v>
      </c>
      <c r="J20">
        <v>19094</v>
      </c>
      <c r="K20">
        <f t="shared" si="2"/>
        <v>58068</v>
      </c>
      <c r="L20" s="5">
        <f t="shared" si="3"/>
        <v>3436.92</v>
      </c>
      <c r="M20" s="5">
        <f t="shared" si="4"/>
        <v>54631.08</v>
      </c>
      <c r="N20" s="2">
        <f t="shared" si="5"/>
        <v>18276.28</v>
      </c>
      <c r="O20" s="2">
        <f t="shared" si="10"/>
        <v>112153.23624383696</v>
      </c>
      <c r="P20" s="5">
        <f t="shared" si="6"/>
        <v>5271.202103460337</v>
      </c>
    </row>
    <row r="21" spans="1:16" ht="12.75">
      <c r="A21">
        <v>8</v>
      </c>
      <c r="B21" s="2">
        <f t="shared" si="7"/>
        <v>523309</v>
      </c>
      <c r="C21">
        <v>12277</v>
      </c>
      <c r="D21">
        <v>29511</v>
      </c>
      <c r="E21" s="2">
        <f t="shared" si="0"/>
        <v>41788</v>
      </c>
      <c r="F21" s="2">
        <f t="shared" si="8"/>
        <v>5311.98</v>
      </c>
      <c r="G21" s="2">
        <f t="shared" si="1"/>
        <v>36476.020000000004</v>
      </c>
      <c r="H21">
        <f t="shared" si="9"/>
        <v>338983</v>
      </c>
      <c r="I21">
        <v>41091</v>
      </c>
      <c r="J21">
        <v>16977</v>
      </c>
      <c r="K21">
        <f t="shared" si="2"/>
        <v>58068</v>
      </c>
      <c r="L21" s="5">
        <f t="shared" si="3"/>
        <v>3055.8599999999997</v>
      </c>
      <c r="M21" s="5">
        <f t="shared" si="4"/>
        <v>55012.14</v>
      </c>
      <c r="N21" s="2">
        <f t="shared" si="5"/>
        <v>18536.119999999995</v>
      </c>
      <c r="O21" s="2">
        <f t="shared" si="10"/>
        <v>99148.1583472973</v>
      </c>
      <c r="P21" s="5">
        <f t="shared" si="6"/>
        <v>4659.963442322973</v>
      </c>
    </row>
    <row r="22" spans="1:16" ht="12.75">
      <c r="A22">
        <v>9</v>
      </c>
      <c r="B22" s="2">
        <f t="shared" si="7"/>
        <v>511032</v>
      </c>
      <c r="C22">
        <v>12996</v>
      </c>
      <c r="D22">
        <v>28792</v>
      </c>
      <c r="E22" s="2">
        <f t="shared" si="0"/>
        <v>41788</v>
      </c>
      <c r="F22" s="2">
        <f t="shared" si="8"/>
        <v>5182.5599999999995</v>
      </c>
      <c r="G22" s="2">
        <f t="shared" si="1"/>
        <v>36605.44</v>
      </c>
      <c r="H22">
        <f t="shared" si="9"/>
        <v>297892</v>
      </c>
      <c r="I22">
        <v>43323</v>
      </c>
      <c r="J22">
        <v>14745</v>
      </c>
      <c r="K22">
        <f t="shared" si="2"/>
        <v>58068</v>
      </c>
      <c r="L22" s="5">
        <f t="shared" si="3"/>
        <v>2654.1</v>
      </c>
      <c r="M22" s="5">
        <f t="shared" si="4"/>
        <v>55413.9</v>
      </c>
      <c r="N22" s="2">
        <f t="shared" si="5"/>
        <v>18808.46</v>
      </c>
      <c r="O22" s="2">
        <f t="shared" si="10"/>
        <v>85272.00178962028</v>
      </c>
      <c r="P22" s="5">
        <f t="shared" si="6"/>
        <v>4007.784084112153</v>
      </c>
    </row>
    <row r="23" spans="1:16" ht="12.75">
      <c r="A23">
        <v>10</v>
      </c>
      <c r="B23" s="2">
        <f t="shared" si="7"/>
        <v>498036</v>
      </c>
      <c r="C23">
        <v>13755</v>
      </c>
      <c r="D23">
        <v>28032</v>
      </c>
      <c r="E23" s="2">
        <f t="shared" si="0"/>
        <v>41787</v>
      </c>
      <c r="F23" s="2">
        <f t="shared" si="8"/>
        <v>5045.76</v>
      </c>
      <c r="G23" s="2">
        <f t="shared" si="1"/>
        <v>36741.24</v>
      </c>
      <c r="H23">
        <f t="shared" si="9"/>
        <v>254569</v>
      </c>
      <c r="I23">
        <v>45675</v>
      </c>
      <c r="J23">
        <v>12393</v>
      </c>
      <c r="K23">
        <f t="shared" si="2"/>
        <v>58068</v>
      </c>
      <c r="L23" s="5">
        <f t="shared" si="3"/>
        <v>2230.74</v>
      </c>
      <c r="M23" s="5">
        <f t="shared" si="4"/>
        <v>55837.26</v>
      </c>
      <c r="N23" s="2">
        <f t="shared" si="5"/>
        <v>19096.020000000004</v>
      </c>
      <c r="O23" s="2">
        <f t="shared" si="10"/>
        <v>70471.32587373242</v>
      </c>
      <c r="P23" s="5">
        <f t="shared" si="6"/>
        <v>3312.1523160654237</v>
      </c>
    </row>
    <row r="24" spans="1:16" ht="12.75">
      <c r="A24">
        <v>11</v>
      </c>
      <c r="B24" s="2">
        <f t="shared" si="7"/>
        <v>484281</v>
      </c>
      <c r="C24">
        <v>14561</v>
      </c>
      <c r="D24">
        <v>27277</v>
      </c>
      <c r="E24" s="2">
        <f t="shared" si="0"/>
        <v>41838</v>
      </c>
      <c r="F24" s="2">
        <f t="shared" si="8"/>
        <v>4909.86</v>
      </c>
      <c r="G24" s="2">
        <f t="shared" si="1"/>
        <v>36928.14</v>
      </c>
      <c r="H24">
        <f t="shared" si="9"/>
        <v>208894</v>
      </c>
      <c r="I24">
        <v>48156</v>
      </c>
      <c r="J24">
        <v>9912</v>
      </c>
      <c r="K24">
        <f t="shared" si="2"/>
        <v>58068</v>
      </c>
      <c r="L24" s="5">
        <f t="shared" si="3"/>
        <v>1784.1599999999999</v>
      </c>
      <c r="M24" s="5">
        <f t="shared" si="4"/>
        <v>56283.84</v>
      </c>
      <c r="N24" s="2">
        <f t="shared" si="5"/>
        <v>19355.699999999997</v>
      </c>
      <c r="O24" s="2">
        <f t="shared" si="10"/>
        <v>54687.458189797835</v>
      </c>
      <c r="P24" s="5">
        <f t="shared" si="6"/>
        <v>2570.3105349204984</v>
      </c>
    </row>
    <row r="25" spans="1:16" ht="12.75">
      <c r="A25">
        <v>12</v>
      </c>
      <c r="B25" s="2">
        <f t="shared" si="7"/>
        <v>469720</v>
      </c>
      <c r="C25" s="2">
        <v>15414</v>
      </c>
      <c r="D25">
        <v>26375</v>
      </c>
      <c r="E25" s="2">
        <f t="shared" si="0"/>
        <v>41789</v>
      </c>
      <c r="F25" s="2">
        <f t="shared" si="8"/>
        <v>4747.5</v>
      </c>
      <c r="G25" s="2">
        <f t="shared" si="1"/>
        <v>37041.5</v>
      </c>
      <c r="H25">
        <f t="shared" si="9"/>
        <v>160738</v>
      </c>
      <c r="I25">
        <v>50771</v>
      </c>
      <c r="J25">
        <v>7297</v>
      </c>
      <c r="K25">
        <f t="shared" si="2"/>
        <v>58068</v>
      </c>
      <c r="L25" s="5">
        <f t="shared" si="3"/>
        <v>1313.46</v>
      </c>
      <c r="M25" s="5">
        <f t="shared" si="4"/>
        <v>56754.54</v>
      </c>
      <c r="N25" s="2">
        <f t="shared" si="5"/>
        <v>19713.04</v>
      </c>
      <c r="O25" s="2">
        <f t="shared" si="10"/>
        <v>37902.06872471834</v>
      </c>
      <c r="P25" s="5">
        <f t="shared" si="6"/>
        <v>1781.3972300617618</v>
      </c>
    </row>
    <row r="26" spans="1:16" ht="12.75">
      <c r="A26">
        <v>13</v>
      </c>
      <c r="B26" s="2">
        <f t="shared" si="7"/>
        <v>454306</v>
      </c>
      <c r="C26">
        <v>16315</v>
      </c>
      <c r="D26">
        <v>25473</v>
      </c>
      <c r="E26" s="2">
        <f t="shared" si="0"/>
        <v>41788</v>
      </c>
      <c r="F26" s="2">
        <f t="shared" si="8"/>
        <v>4585.139999999999</v>
      </c>
      <c r="G26" s="2">
        <f t="shared" si="1"/>
        <v>37202.86</v>
      </c>
      <c r="H26">
        <f t="shared" si="9"/>
        <v>109967</v>
      </c>
      <c r="I26">
        <v>53528</v>
      </c>
      <c r="J26">
        <v>4540</v>
      </c>
      <c r="K26">
        <f t="shared" si="2"/>
        <v>58068</v>
      </c>
      <c r="L26" s="5">
        <f t="shared" si="3"/>
        <v>817.1999999999999</v>
      </c>
      <c r="M26" s="5">
        <f t="shared" si="4"/>
        <v>57250.8</v>
      </c>
      <c r="N26" s="2">
        <f t="shared" si="5"/>
        <v>20047.940000000002</v>
      </c>
      <c r="O26" s="2">
        <f t="shared" si="10"/>
        <v>19970.425954780098</v>
      </c>
      <c r="P26" s="5">
        <f t="shared" si="6"/>
        <v>938.6100198746645</v>
      </c>
    </row>
    <row r="27" spans="1:16" ht="12.75">
      <c r="A27">
        <v>14</v>
      </c>
      <c r="B27" s="2">
        <f t="shared" si="7"/>
        <v>437991</v>
      </c>
      <c r="C27">
        <v>17270</v>
      </c>
      <c r="D27">
        <v>24518</v>
      </c>
      <c r="E27" s="2">
        <f t="shared" si="0"/>
        <v>41788</v>
      </c>
      <c r="F27" s="2">
        <f t="shared" si="8"/>
        <v>4413.24</v>
      </c>
      <c r="G27" s="2">
        <f t="shared" si="1"/>
        <v>37374.76</v>
      </c>
      <c r="H27">
        <f t="shared" si="9"/>
        <v>56439</v>
      </c>
      <c r="I27">
        <v>56435</v>
      </c>
      <c r="J27">
        <v>1633</v>
      </c>
      <c r="K27">
        <f t="shared" si="2"/>
        <v>58068</v>
      </c>
      <c r="L27" s="5">
        <f t="shared" si="3"/>
        <v>293.94</v>
      </c>
      <c r="M27" s="5">
        <f t="shared" si="4"/>
        <v>57774.06</v>
      </c>
      <c r="N27" s="2">
        <f t="shared" si="5"/>
        <v>20399.299999999996</v>
      </c>
      <c r="O27" s="2">
        <f t="shared" si="10"/>
        <v>861.0959746547596</v>
      </c>
      <c r="P27" s="5">
        <f t="shared" si="6"/>
        <v>40.4715108087737</v>
      </c>
    </row>
    <row r="28" spans="1:16" ht="12.75">
      <c r="A28">
        <v>15</v>
      </c>
      <c r="B28" s="2">
        <f t="shared" si="7"/>
        <v>420721</v>
      </c>
      <c r="C28">
        <v>18280</v>
      </c>
      <c r="D28">
        <v>23508</v>
      </c>
      <c r="E28" s="2">
        <f t="shared" si="0"/>
        <v>41788</v>
      </c>
      <c r="F28" s="2">
        <f t="shared" si="8"/>
        <v>4231.44</v>
      </c>
      <c r="G28" s="2">
        <f t="shared" si="1"/>
        <v>37556.56</v>
      </c>
      <c r="H28">
        <f t="shared" si="9"/>
        <v>4</v>
      </c>
      <c r="K28">
        <f t="shared" si="2"/>
        <v>0</v>
      </c>
      <c r="L28" s="5">
        <f>0.33*J28</f>
        <v>0</v>
      </c>
      <c r="M28" s="5">
        <f t="shared" si="4"/>
        <v>0</v>
      </c>
      <c r="N28" s="2" t="s">
        <v>11</v>
      </c>
      <c r="P28" s="5"/>
    </row>
    <row r="29" spans="1:8" ht="12.75">
      <c r="A29">
        <v>16</v>
      </c>
      <c r="B29" s="2">
        <f t="shared" si="7"/>
        <v>402441</v>
      </c>
      <c r="E29" s="2">
        <f t="shared" si="0"/>
        <v>0</v>
      </c>
      <c r="H29">
        <f t="shared" si="9"/>
        <v>4</v>
      </c>
    </row>
    <row r="30" ht="12.75">
      <c r="A30">
        <v>17</v>
      </c>
    </row>
    <row r="31" ht="12.75">
      <c r="A31">
        <v>18</v>
      </c>
    </row>
    <row r="32" spans="1:2" ht="12.75">
      <c r="A32">
        <v>19</v>
      </c>
      <c r="B32" t="s">
        <v>25</v>
      </c>
    </row>
    <row r="33" ht="12.75">
      <c r="A33">
        <v>20</v>
      </c>
    </row>
    <row r="34" ht="12.75">
      <c r="A34">
        <v>21</v>
      </c>
    </row>
    <row r="35" ht="12.75">
      <c r="A35">
        <v>22</v>
      </c>
    </row>
    <row r="36" ht="12.75">
      <c r="A36">
        <v>23</v>
      </c>
    </row>
    <row r="37" ht="12.75">
      <c r="A37">
        <v>24</v>
      </c>
    </row>
    <row r="38" ht="12.75">
      <c r="A38">
        <v>25</v>
      </c>
    </row>
    <row r="39" ht="12.75">
      <c r="A39">
        <v>26</v>
      </c>
    </row>
    <row r="40" ht="12.75">
      <c r="A40">
        <v>27</v>
      </c>
    </row>
    <row r="41" ht="12.75">
      <c r="A41">
        <v>28</v>
      </c>
    </row>
    <row r="42" ht="12.75">
      <c r="A42">
        <v>29</v>
      </c>
    </row>
    <row r="43" ht="12.75">
      <c r="A43">
        <v>30</v>
      </c>
    </row>
    <row r="46" spans="2:6" ht="12.75">
      <c r="B46" t="s">
        <v>9</v>
      </c>
      <c r="C46" t="s">
        <v>10</v>
      </c>
      <c r="D46" t="s">
        <v>12</v>
      </c>
      <c r="F46" t="s">
        <v>13</v>
      </c>
    </row>
  </sheetData>
  <printOptions/>
  <pageMargins left="0.5" right="0.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Garrick Financial Alliance,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D. Garrick</dc:creator>
  <cp:keywords/>
  <dc:description/>
  <cp:lastModifiedBy>Keith D. Garrick</cp:lastModifiedBy>
  <cp:lastPrinted>2005-08-30T01:58:40Z</cp:lastPrinted>
  <dcterms:created xsi:type="dcterms:W3CDTF">2005-08-29T21:31:38Z</dcterms:created>
  <dcterms:modified xsi:type="dcterms:W3CDTF">2005-08-30T03:22:22Z</dcterms:modified>
  <cp:category/>
  <cp:version/>
  <cp:contentType/>
  <cp:contentStatus/>
</cp:coreProperties>
</file>